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lculator" sheetId="1" state="visible" r:id="rId3"/>
    <sheet name="Methodology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<sst xmlns="http://schemas.openxmlformats.org/spreadsheetml/2006/main" count="100" uniqueCount="98">
  <si>
    <t xml:space="preserve">LockRoom Working Capital Escrow Calculator</t>
  </si>
  <si>
    <t xml:space="preserve">Estimate working capital adjustment scenarios for an LMM M&amp;A deal. Blue cells are inputs; black are formulas.</t>
  </si>
  <si>
    <t xml:space="preserve">1. DEAL INPUTS</t>
  </si>
  <si>
    <t xml:space="preserve">Enterprise value</t>
  </si>
  <si>
    <t xml:space="preserve">Total transaction value</t>
  </si>
  <si>
    <t xml:space="preserve">EBITDA</t>
  </si>
  <si>
    <t xml:space="preserve">Trailing 12-month EBITDA</t>
  </si>
  <si>
    <t xml:space="preserve">EBITDA multiple</t>
  </si>
  <si>
    <t xml:space="preserve">Implied multiple</t>
  </si>
  <si>
    <t xml:space="preserve">Working capital peg (target NWC)</t>
  </si>
  <si>
    <t xml:space="preserve">Per QofE methodology</t>
  </si>
  <si>
    <t xml:space="preserve">Escrow size (% of EV)</t>
  </si>
  <si>
    <t xml:space="preserve">Median ~1% per SRS Acquiom 2025</t>
  </si>
  <si>
    <t xml:space="preserve">Escrow $ amount</t>
  </si>
  <si>
    <t xml:space="preserve">Calculated</t>
  </si>
  <si>
    <t xml:space="preserve">Escrow hold period (months)</t>
  </si>
  <si>
    <t xml:space="preserve">60-90 days typical = 2-3 months; 6-12 mo conservative</t>
  </si>
  <si>
    <t xml:space="preserve">2. CLOSING WORKING CAPITAL SCENARIOS</t>
  </si>
  <si>
    <t xml:space="preserve">Scenario</t>
  </si>
  <si>
    <t xml:space="preserve">Actual NWC at close</t>
  </si>
  <si>
    <t xml:space="preserve">Variance vs peg</t>
  </si>
  <si>
    <t xml:space="preserve">True-up direction</t>
  </si>
  <si>
    <t xml:space="preserve">Adjustment $</t>
  </si>
  <si>
    <t xml:space="preserve">Net to seller</t>
  </si>
  <si>
    <t xml:space="preserve">Surplus +5%</t>
  </si>
  <si>
    <t xml:space="preserve">Surplus +2%</t>
  </si>
  <si>
    <t xml:space="preserve">On peg</t>
  </si>
  <si>
    <t xml:space="preserve">Shortfall -2%</t>
  </si>
  <si>
    <t xml:space="preserve">Shortfall -5%</t>
  </si>
  <si>
    <t xml:space="preserve">Shortfall -10%</t>
  </si>
  <si>
    <t xml:space="preserve">3. COMPARISON TO TYPICAL CLAIM (SRS ACQUIOM 2025)</t>
  </si>
  <si>
    <t xml:space="preserve">Benchmark</t>
  </si>
  <si>
    <t xml:space="preserve">% of EV</t>
  </si>
  <si>
    <t xml:space="preserve">$ on this deal</t>
  </si>
  <si>
    <t xml:space="preserve">Notes</t>
  </si>
  <si>
    <t xml:space="preserve">Average buyer claim</t>
  </si>
  <si>
    <t xml:space="preserve">Average across 1,200+ deals</t>
  </si>
  <si>
    <t xml:space="preserve">Median PPA escrow</t>
  </si>
  <si>
    <t xml:space="preserve">Median size 2024-2025</t>
  </si>
  <si>
    <t xml:space="preserve">Top 24% of claims (&gt;1%)</t>
  </si>
  <si>
    <t xml:space="preserve">Material claims band</t>
  </si>
  <si>
    <t xml:space="preserve">Top 8% of claims (&gt;2%)</t>
  </si>
  <si>
    <t xml:space="preserve">Major claims band</t>
  </si>
  <si>
    <t xml:space="preserve">4. NOTES &amp; SOURCES</t>
  </si>
  <si>
    <t xml:space="preserve">Sources: SRS Acquiom 2025 Working Capital PPA Study (1,200+ deals, $298B aggregate); Fasken 2024 SRS analysis;</t>
  </si>
  <si>
    <t xml:space="preserve">Colonnade Advisors PPA practitioner commentary; Livmo Working Capital Targets guide.</t>
  </si>
  <si>
    <t xml:space="preserve">Methodology: scenarios assume the working capital peg is set per a sell-side QofE-normalized 12-month average.</t>
  </si>
  <si>
    <t xml:space="preserve">Variance vs peg drives the post-close true-up. Buyer pays seller if actual exceeds peg; seller pays buyer if below.</t>
  </si>
  <si>
    <t xml:space="preserve">How to use:</t>
  </si>
  <si>
    <t xml:space="preserve">  1. Enter your deal's enterprise value, EBITDA, and working capital peg in the yellow cells.</t>
  </si>
  <si>
    <t xml:space="preserve">  2. Set escrow size as a % of EV (median ~1% per SRS Acquiom 2025).</t>
  </si>
  <si>
    <t xml:space="preserve">  3. The scenario table shows the adjustment math under each closing NWC outcome.</t>
  </si>
  <si>
    <t xml:space="preserve">  4. Compare your expected variance to typical claims in section 3 to plan escrow sizing.</t>
  </si>
  <si>
    <t xml:space="preserve">For the full pillar analysis, see lockroom.com/blog/working-capital-lmm-2026.</t>
  </si>
  <si>
    <t xml:space="preserve">For the data room that supports working capital diligence, see lockroom.com.</t>
  </si>
  <si>
    <t xml:space="preserve">Methodology and References</t>
  </si>
  <si>
    <t xml:space="preserve">Working capital peg setting</t>
  </si>
  <si>
    <t xml:space="preserve">Standard methodology</t>
  </si>
  <si>
    <t xml:space="preserve">Trailing 12-month average of monthly month-end working capital snapshots, normalized for seasonality, one-time items, audit corrections, and transaction-related items.</t>
  </si>
  <si>
    <t xml:space="preserve">Source publication</t>
  </si>
  <si>
    <t xml:space="preserve">QofE provider's normalized peg, agreed in LOI and locked in purchase agreement.</t>
  </si>
  <si>
    <t xml:space="preserve">True-up calculation</t>
  </si>
  <si>
    <t xml:space="preserve">Window</t>
  </si>
  <si>
    <t xml:space="preserve">Typically 60 to 90 days post-close per SRS Acquiom 2025</t>
  </si>
  <si>
    <t xml:space="preserve">Mechanism</t>
  </si>
  <si>
    <t xml:space="preserve">Buyer's accounting team prepares closing balance sheet; seller reviews; differences flow as adjustment.</t>
  </si>
  <si>
    <t xml:space="preserve">Direction</t>
  </si>
  <si>
    <t xml:space="preserve">Actual NWC &gt; peg: buyer pays seller. Actual &lt; peg: seller pays buyer.</t>
  </si>
  <si>
    <t xml:space="preserve">Typical claim size</t>
  </si>
  <si>
    <t xml:space="preserve">0.9% of transaction value (SRS Acquiom 2025, 1,200+ deals)</t>
  </si>
  <si>
    <t xml:space="preserve">~1% of transaction value (2024-2025 cohort)</t>
  </si>
  <si>
    <t xml:space="preserve">24% of claims</t>
  </si>
  <si>
    <t xml:space="preserve">exceed 1% of EV (material band)</t>
  </si>
  <si>
    <t xml:space="preserve">8% of claims</t>
  </si>
  <si>
    <t xml:space="preserve">exceed 2% of EV (major band)</t>
  </si>
  <si>
    <t xml:space="preserve">Dispute resolution</t>
  </si>
  <si>
    <t xml:space="preserve">Sellers accept buyer calculation</t>
  </si>
  <si>
    <t xml:space="preserve">70% of cases (SRS Acquiom 2025)</t>
  </si>
  <si>
    <t xml:space="preserve">Median dispute resolution time</t>
  </si>
  <si>
    <t xml:space="preserve">Two months when not accepted</t>
  </si>
  <si>
    <t xml:space="preserve">Typical mechanism</t>
  </si>
  <si>
    <t xml:space="preserve">Negotiation period -&gt; independent accountant referral -&gt; binding determination.</t>
  </si>
  <si>
    <t xml:space="preserve">Scope and limitations</t>
  </si>
  <si>
    <t xml:space="preserve">Use case</t>
  </si>
  <si>
    <t xml:space="preserve">LMM M&amp;A deals, $5M to $250M enterprise value, US-based private targets.</t>
  </si>
  <si>
    <t xml:space="preserve">Assumes</t>
  </si>
  <si>
    <t xml:space="preserve">Standard working capital adjustment mechanism in the purchase agreement.</t>
  </si>
  <si>
    <t xml:space="preserve">Does not cover</t>
  </si>
  <si>
    <t xml:space="preserve">Net debt adjustment, purchase price escrow for indemnification, R&amp;W insurance retention.</t>
  </si>
  <si>
    <t xml:space="preserve">Companion content</t>
  </si>
  <si>
    <t xml:space="preserve">Pillar article</t>
  </si>
  <si>
    <t xml:space="preserve">lockroom.com/blog/working-capital-lmm-2026</t>
  </si>
  <si>
    <t xml:space="preserve">Sell-side QofE companion</t>
  </si>
  <si>
    <t xml:space="preserve">lockroom.com/blog/sell-side-qofe-2026</t>
  </si>
  <si>
    <t xml:space="preserve">Disclosure schedules</t>
  </si>
  <si>
    <t xml:space="preserve">lockroom.com/blog/disclosure-schedule-preparation-2026</t>
  </si>
  <si>
    <t xml:space="preserve">LMM 2026 outlook</t>
  </si>
  <si>
    <t xml:space="preserve">lockroom.com/blog/lmm-ma-2026-outlook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</si>
</sst>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"/>
    <numFmt numFmtId="166" formatCode="0.0\x"/>
    <numFmt numFmtId="167" formatCode="0.0%"/>
    <numFmt numFmtId="168" formatCode="0"/>
    <numFmt numFmtId="169" formatCode="\$#,##0;&quot;($&quot;#,##0\);\-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F172A"/>
      <name val="Arial"/>
      <family val="0"/>
      <charset val="1"/>
    </font>
    <font>
      <i val="true"/>
      <sz val="10"/>
      <color rgb="FF475569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sz val="11"/>
      <color rgb="FF0F172A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i val="true"/>
      <sz val="9"/>
      <color rgb="FF64748B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0F172A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E40AF"/>
        <bgColor rgb="FF003366"/>
      </patternFill>
    </fill>
    <fill>
      <patternFill patternType="solid">
        <fgColor rgb="FFFFFFCC"/>
        <bgColor rgb="FFFFFFFF"/>
      </patternFill>
    </fill>
    <fill>
      <patternFill patternType="solid">
        <fgColor rgb="FFEFF6FF"/>
        <bgColor rgb="FFECFDF5"/>
      </patternFill>
    </fill>
    <fill>
      <patternFill patternType="solid">
        <fgColor rgb="FFECFDF5"/>
        <bgColor rgb="FFEFF6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CFDF5"/>
      <rgbColor rgb="FF660066"/>
      <rgbColor rgb="FFFF8080"/>
      <rgbColor rgb="FF0066CC"/>
      <rgbColor rgb="FFCBD5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FF6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4748B"/>
      <rgbColor rgb="FF969696"/>
      <rgbColor rgb="FF003366"/>
      <rgbColor rgb="FF339966"/>
      <rgbColor rgb="FF0F172A"/>
      <rgbColor rgb="FF333300"/>
      <rgbColor rgb="FF993300"/>
      <rgbColor rgb="FF993366"/>
      <rgbColor rgb="FF1E40AF"/>
      <rgbColor rgb="FF47556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8"/>
    <col collapsed="false" customWidth="true" hidden="false" outlineLevel="0" max="4" min="2" style="0" width="22"/>
    <col collapsed="false" customWidth="true" hidden="false" outlineLevel="0" max="6" min="5" style="0" width="18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</row>
    <row r="4" customFormat="false" ht="21.75" hidden="false" customHeight="true" outlineLevel="0" collapsed="false">
      <c r="A4" s="3" t="s">
        <v>2</v>
      </c>
      <c r="B4" s="3"/>
      <c r="C4" s="3"/>
      <c r="D4" s="3"/>
      <c r="E4" s="3"/>
      <c r="F4" s="3"/>
    </row>
    <row r="5" customFormat="false" ht="15" hidden="false" customHeight="false" outlineLevel="0" collapsed="false">
      <c r="A5" s="4" t="s">
        <v>3</v>
      </c>
      <c r="B5" s="5" t="n">
        <v>30000000</v>
      </c>
      <c r="C5" s="6" t="s">
        <v>4</v>
      </c>
      <c r="D5" s="6"/>
      <c r="E5" s="6"/>
      <c r="F5" s="6"/>
    </row>
    <row r="6" customFormat="false" ht="15" hidden="false" customHeight="false" outlineLevel="0" collapsed="false">
      <c r="A6" s="4" t="s">
        <v>5</v>
      </c>
      <c r="B6" s="5" t="n">
        <v>4000000</v>
      </c>
      <c r="C6" s="6" t="s">
        <v>6</v>
      </c>
      <c r="D6" s="6"/>
      <c r="E6" s="6"/>
      <c r="F6" s="6"/>
    </row>
    <row r="7" customFormat="false" ht="15" hidden="false" customHeight="false" outlineLevel="0" collapsed="false">
      <c r="A7" s="4" t="s">
        <v>7</v>
      </c>
      <c r="B7" s="7" t="n">
        <f aca="false">B5/B6</f>
        <v>7.5</v>
      </c>
      <c r="C7" s="6" t="s">
        <v>8</v>
      </c>
      <c r="D7" s="6"/>
      <c r="E7" s="6"/>
      <c r="F7" s="6"/>
    </row>
    <row r="8" customFormat="false" ht="15" hidden="false" customHeight="false" outlineLevel="0" collapsed="false">
      <c r="A8" s="4" t="s">
        <v>9</v>
      </c>
      <c r="B8" s="5" t="n">
        <v>3500000</v>
      </c>
      <c r="C8" s="6" t="s">
        <v>10</v>
      </c>
      <c r="D8" s="6"/>
      <c r="E8" s="6"/>
      <c r="F8" s="6"/>
    </row>
    <row r="9" customFormat="false" ht="15" hidden="false" customHeight="false" outlineLevel="0" collapsed="false">
      <c r="A9" s="4" t="s">
        <v>11</v>
      </c>
      <c r="B9" s="8" t="n">
        <v>0.01</v>
      </c>
      <c r="C9" s="6" t="s">
        <v>12</v>
      </c>
      <c r="D9" s="6"/>
      <c r="E9" s="6"/>
      <c r="F9" s="6"/>
    </row>
    <row r="10" customFormat="false" ht="15" hidden="false" customHeight="false" outlineLevel="0" collapsed="false">
      <c r="A10" s="4" t="s">
        <v>13</v>
      </c>
      <c r="B10" s="9" t="n">
        <f aca="false">B5*B9</f>
        <v>300000</v>
      </c>
      <c r="C10" s="6" t="s">
        <v>14</v>
      </c>
      <c r="D10" s="6"/>
      <c r="E10" s="6"/>
      <c r="F10" s="6"/>
    </row>
    <row r="11" customFormat="false" ht="15" hidden="false" customHeight="false" outlineLevel="0" collapsed="false">
      <c r="A11" s="4" t="s">
        <v>15</v>
      </c>
      <c r="B11" s="10" t="n">
        <v>9</v>
      </c>
      <c r="C11" s="6" t="s">
        <v>16</v>
      </c>
      <c r="D11" s="6"/>
      <c r="E11" s="6"/>
      <c r="F11" s="6"/>
    </row>
    <row r="14" customFormat="false" ht="21.75" hidden="false" customHeight="true" outlineLevel="0" collapsed="false">
      <c r="A14" s="3" t="s">
        <v>17</v>
      </c>
      <c r="B14" s="3"/>
      <c r="C14" s="3"/>
      <c r="D14" s="3"/>
      <c r="E14" s="3"/>
      <c r="F14" s="3"/>
    </row>
    <row r="15" customFormat="false" ht="15" hidden="false" customHeight="false" outlineLevel="0" collapsed="false">
      <c r="A15" s="11" t="s">
        <v>18</v>
      </c>
      <c r="B15" s="11" t="s">
        <v>19</v>
      </c>
      <c r="C15" s="11" t="s">
        <v>20</v>
      </c>
      <c r="D15" s="11" t="s">
        <v>21</v>
      </c>
      <c r="E15" s="11" t="s">
        <v>22</v>
      </c>
      <c r="F15" s="11" t="s">
        <v>23</v>
      </c>
    </row>
    <row r="16" customFormat="false" ht="15" hidden="false" customHeight="false" outlineLevel="0" collapsed="false">
      <c r="A16" s="12" t="s">
        <v>24</v>
      </c>
      <c r="B16" s="13" t="n">
        <f aca="false">B8*1.05</f>
        <v>3675000</v>
      </c>
      <c r="C16" s="14" t="n">
        <f aca="false">B16-$B$8</f>
        <v>175000</v>
      </c>
      <c r="D16" s="15" t="str">
        <f aca="false">IF(C16&gt;0,"Buyer pays seller",IF(C16&lt;0,"Seller pays buyer","No adjustment"))</f>
        <v>Buyer pays seller</v>
      </c>
      <c r="E16" s="13" t="n">
        <f aca="false">ABS(C16)</f>
        <v>175000</v>
      </c>
      <c r="F16" s="13" t="n">
        <f aca="false">$B$5+C16</f>
        <v>30175000</v>
      </c>
    </row>
    <row r="17" customFormat="false" ht="15" hidden="false" customHeight="false" outlineLevel="0" collapsed="false">
      <c r="A17" s="12" t="s">
        <v>25</v>
      </c>
      <c r="B17" s="13" t="n">
        <f aca="false">B8*1.02</f>
        <v>3570000</v>
      </c>
      <c r="C17" s="14" t="n">
        <f aca="false">B17-$B$8</f>
        <v>70000</v>
      </c>
      <c r="D17" s="15" t="str">
        <f aca="false">IF(C17&gt;0,"Buyer pays seller",IF(C17&lt;0,"Seller pays buyer","No adjustment"))</f>
        <v>Buyer pays seller</v>
      </c>
      <c r="E17" s="13" t="n">
        <f aca="false">ABS(C17)</f>
        <v>70000</v>
      </c>
      <c r="F17" s="13" t="n">
        <f aca="false">$B$5+C17</f>
        <v>30070000</v>
      </c>
    </row>
    <row r="18" customFormat="false" ht="15" hidden="false" customHeight="false" outlineLevel="0" collapsed="false">
      <c r="A18" s="16" t="s">
        <v>26</v>
      </c>
      <c r="B18" s="17" t="n">
        <f aca="false">B8</f>
        <v>3500000</v>
      </c>
      <c r="C18" s="18" t="n">
        <f aca="false">B18-$B$8</f>
        <v>0</v>
      </c>
      <c r="D18" s="19" t="str">
        <f aca="false">IF(C18&gt;0,"Buyer pays seller",IF(C18&lt;0,"Seller pays buyer","No adjustment"))</f>
        <v>No adjustment</v>
      </c>
      <c r="E18" s="17" t="n">
        <f aca="false">ABS(C18)</f>
        <v>0</v>
      </c>
      <c r="F18" s="17" t="n">
        <f aca="false">$B$5+C18</f>
        <v>30000000</v>
      </c>
    </row>
    <row r="19" customFormat="false" ht="15" hidden="false" customHeight="false" outlineLevel="0" collapsed="false">
      <c r="A19" s="12" t="s">
        <v>27</v>
      </c>
      <c r="B19" s="13" t="n">
        <f aca="false">B8*0.98</f>
        <v>3430000</v>
      </c>
      <c r="C19" s="14" t="n">
        <f aca="false">B19-$B$8</f>
        <v>-70000</v>
      </c>
      <c r="D19" s="15" t="str">
        <f aca="false">IF(C19&gt;0,"Buyer pays seller",IF(C19&lt;0,"Seller pays buyer","No adjustment"))</f>
        <v>Seller pays buyer</v>
      </c>
      <c r="E19" s="13" t="n">
        <f aca="false">ABS(C19)</f>
        <v>70000</v>
      </c>
      <c r="F19" s="13" t="n">
        <f aca="false">$B$5+C19</f>
        <v>29930000</v>
      </c>
    </row>
    <row r="20" customFormat="false" ht="15" hidden="false" customHeight="false" outlineLevel="0" collapsed="false">
      <c r="A20" s="12" t="s">
        <v>28</v>
      </c>
      <c r="B20" s="13" t="n">
        <f aca="false">B8*0.95</f>
        <v>3325000</v>
      </c>
      <c r="C20" s="14" t="n">
        <f aca="false">B20-$B$8</f>
        <v>-175000</v>
      </c>
      <c r="D20" s="15" t="str">
        <f aca="false">IF(C20&gt;0,"Buyer pays seller",IF(C20&lt;0,"Seller pays buyer","No adjustment"))</f>
        <v>Seller pays buyer</v>
      </c>
      <c r="E20" s="13" t="n">
        <f aca="false">ABS(C20)</f>
        <v>175000</v>
      </c>
      <c r="F20" s="13" t="n">
        <f aca="false">$B$5+C20</f>
        <v>29825000</v>
      </c>
    </row>
    <row r="21" customFormat="false" ht="15" hidden="false" customHeight="false" outlineLevel="0" collapsed="false">
      <c r="A21" s="12" t="s">
        <v>29</v>
      </c>
      <c r="B21" s="13" t="n">
        <f aca="false">B8*0.9</f>
        <v>3150000</v>
      </c>
      <c r="C21" s="14" t="n">
        <f aca="false">B21-$B$8</f>
        <v>-350000</v>
      </c>
      <c r="D21" s="15" t="str">
        <f aca="false">IF(C21&gt;0,"Buyer pays seller",IF(C21&lt;0,"Seller pays buyer","No adjustment"))</f>
        <v>Seller pays buyer</v>
      </c>
      <c r="E21" s="13" t="n">
        <f aca="false">ABS(C21)</f>
        <v>350000</v>
      </c>
      <c r="F21" s="13" t="n">
        <f aca="false">$B$5+C21</f>
        <v>29650000</v>
      </c>
    </row>
    <row r="24" customFormat="false" ht="21.75" hidden="false" customHeight="true" outlineLevel="0" collapsed="false">
      <c r="A24" s="3" t="s">
        <v>30</v>
      </c>
      <c r="B24" s="3"/>
      <c r="C24" s="3"/>
      <c r="D24" s="3"/>
      <c r="E24" s="3"/>
      <c r="F24" s="3"/>
    </row>
    <row r="25" customFormat="false" ht="15" hidden="false" customHeight="false" outlineLevel="0" collapsed="false">
      <c r="A25" s="11" t="s">
        <v>31</v>
      </c>
      <c r="B25" s="11" t="s">
        <v>32</v>
      </c>
      <c r="C25" s="11" t="s">
        <v>33</v>
      </c>
      <c r="D25" s="11" t="s">
        <v>34</v>
      </c>
      <c r="E25" s="11"/>
      <c r="F25" s="11"/>
    </row>
    <row r="26" customFormat="false" ht="15" hidden="false" customHeight="false" outlineLevel="0" collapsed="false">
      <c r="A26" s="12" t="s">
        <v>35</v>
      </c>
      <c r="B26" s="8" t="n">
        <v>0.009</v>
      </c>
      <c r="C26" s="13" t="n">
        <f aca="false">$B$5*B26</f>
        <v>270000</v>
      </c>
      <c r="D26" s="6" t="s">
        <v>36</v>
      </c>
      <c r="E26" s="6"/>
      <c r="F26" s="6"/>
    </row>
    <row r="27" customFormat="false" ht="15" hidden="false" customHeight="false" outlineLevel="0" collapsed="false">
      <c r="A27" s="12" t="s">
        <v>37</v>
      </c>
      <c r="B27" s="8" t="n">
        <v>0.01</v>
      </c>
      <c r="C27" s="13" t="n">
        <f aca="false">$B$5*B27</f>
        <v>300000</v>
      </c>
      <c r="D27" s="6" t="s">
        <v>38</v>
      </c>
      <c r="E27" s="6"/>
      <c r="F27" s="6"/>
    </row>
    <row r="28" customFormat="false" ht="15" hidden="false" customHeight="false" outlineLevel="0" collapsed="false">
      <c r="A28" s="12" t="s">
        <v>39</v>
      </c>
      <c r="B28" s="8" t="n">
        <v>0.015</v>
      </c>
      <c r="C28" s="13" t="n">
        <f aca="false">$B$5*B28</f>
        <v>450000</v>
      </c>
      <c r="D28" s="6" t="s">
        <v>40</v>
      </c>
      <c r="E28" s="6"/>
      <c r="F28" s="6"/>
    </row>
    <row r="29" customFormat="false" ht="15" hidden="false" customHeight="false" outlineLevel="0" collapsed="false">
      <c r="A29" s="12" t="s">
        <v>41</v>
      </c>
      <c r="B29" s="8" t="n">
        <v>0.025</v>
      </c>
      <c r="C29" s="13" t="n">
        <f aca="false">$B$5*B29</f>
        <v>750000</v>
      </c>
      <c r="D29" s="6" t="s">
        <v>42</v>
      </c>
      <c r="E29" s="6"/>
      <c r="F29" s="6"/>
    </row>
    <row r="32" customFormat="false" ht="21.75" hidden="false" customHeight="true" outlineLevel="0" collapsed="false">
      <c r="A32" s="3" t="s">
        <v>43</v>
      </c>
      <c r="B32" s="3"/>
      <c r="C32" s="3"/>
      <c r="D32" s="3"/>
      <c r="E32" s="3"/>
      <c r="F32" s="3"/>
    </row>
    <row r="33" customFormat="false" ht="15" hidden="false" customHeight="false" outlineLevel="0" collapsed="false">
      <c r="A33" s="6" t="s">
        <v>44</v>
      </c>
      <c r="B33" s="6"/>
      <c r="C33" s="6"/>
      <c r="D33" s="6"/>
      <c r="E33" s="6"/>
      <c r="F33" s="6"/>
    </row>
    <row r="34" customFormat="false" ht="15" hidden="false" customHeight="false" outlineLevel="0" collapsed="false">
      <c r="A34" s="6" t="s">
        <v>45</v>
      </c>
      <c r="B34" s="6"/>
      <c r="C34" s="6"/>
      <c r="D34" s="6"/>
      <c r="E34" s="6"/>
      <c r="F34" s="6"/>
    </row>
    <row r="35" customFormat="false" ht="15" hidden="false" customHeight="false" outlineLevel="0" collapsed="false">
      <c r="A35" s="6"/>
      <c r="B35" s="6"/>
      <c r="C35" s="6"/>
      <c r="D35" s="6"/>
      <c r="E35" s="6"/>
      <c r="F35" s="6"/>
    </row>
    <row r="36" customFormat="false" ht="15" hidden="false" customHeight="false" outlineLevel="0" collapsed="false">
      <c r="A36" s="6" t="s">
        <v>46</v>
      </c>
      <c r="B36" s="6"/>
      <c r="C36" s="6"/>
      <c r="D36" s="6"/>
      <c r="E36" s="6"/>
      <c r="F36" s="6"/>
    </row>
    <row r="37" customFormat="false" ht="15" hidden="false" customHeight="false" outlineLevel="0" collapsed="false">
      <c r="A37" s="6" t="s">
        <v>47</v>
      </c>
      <c r="B37" s="6"/>
      <c r="C37" s="6"/>
      <c r="D37" s="6"/>
      <c r="E37" s="6"/>
      <c r="F37" s="6"/>
    </row>
    <row r="38" customFormat="false" ht="15" hidden="false" customHeight="false" outlineLevel="0" collapsed="false">
      <c r="A38" s="6"/>
      <c r="B38" s="6"/>
      <c r="C38" s="6"/>
      <c r="D38" s="6"/>
      <c r="E38" s="6"/>
      <c r="F38" s="6"/>
    </row>
    <row r="39" customFormat="false" ht="15" hidden="false" customHeight="false" outlineLevel="0" collapsed="false">
      <c r="A39" s="6" t="s">
        <v>48</v>
      </c>
      <c r="B39" s="6"/>
      <c r="C39" s="6"/>
      <c r="D39" s="6"/>
      <c r="E39" s="6"/>
      <c r="F39" s="6"/>
    </row>
    <row r="40" customFormat="false" ht="15" hidden="false" customHeight="false" outlineLevel="0" collapsed="false">
      <c r="A40" s="6" t="s">
        <v>49</v>
      </c>
      <c r="B40" s="6"/>
      <c r="C40" s="6"/>
      <c r="D40" s="6"/>
      <c r="E40" s="6"/>
      <c r="F40" s="6"/>
    </row>
    <row r="41" customFormat="false" ht="15" hidden="false" customHeight="false" outlineLevel="0" collapsed="false">
      <c r="A41" s="6" t="s">
        <v>50</v>
      </c>
      <c r="B41" s="6"/>
      <c r="C41" s="6"/>
      <c r="D41" s="6"/>
      <c r="E41" s="6"/>
      <c r="F41" s="6"/>
    </row>
    <row r="42" customFormat="false" ht="15" hidden="false" customHeight="false" outlineLevel="0" collapsed="false">
      <c r="A42" s="6" t="s">
        <v>51</v>
      </c>
      <c r="B42" s="6"/>
      <c r="C42" s="6"/>
      <c r="D42" s="6"/>
      <c r="E42" s="6"/>
      <c r="F42" s="6"/>
    </row>
    <row r="43" customFormat="false" ht="15" hidden="false" customHeight="false" outlineLevel="0" collapsed="false">
      <c r="A43" s="6" t="s">
        <v>52</v>
      </c>
      <c r="B43" s="6"/>
      <c r="C43" s="6"/>
      <c r="D43" s="6"/>
      <c r="E43" s="6"/>
      <c r="F43" s="6"/>
    </row>
    <row r="44" customFormat="false" ht="15" hidden="false" customHeight="false" outlineLevel="0" collapsed="false">
      <c r="A44" s="6"/>
      <c r="B44" s="6"/>
      <c r="C44" s="6"/>
      <c r="D44" s="6"/>
      <c r="E44" s="6"/>
      <c r="F44" s="6"/>
    </row>
    <row r="45" customFormat="false" ht="15" hidden="false" customHeight="false" outlineLevel="0" collapsed="false">
      <c r="A45" s="6" t="s">
        <v>53</v>
      </c>
      <c r="B45" s="6"/>
      <c r="C45" s="6"/>
      <c r="D45" s="6"/>
      <c r="E45" s="6"/>
      <c r="F45" s="6"/>
    </row>
    <row r="46" customFormat="false" ht="15" hidden="false" customHeight="false" outlineLevel="0" collapsed="false">
      <c r="A46" s="6" t="s">
        <v>54</v>
      </c>
      <c r="B46" s="6"/>
      <c r="C46" s="6"/>
      <c r="D46" s="6"/>
      <c r="E46" s="6"/>
      <c r="F46" s="6"/>
    </row>
  </sheetData>
  <mergeCells count="32">
    <mergeCell ref="A1:F1"/>
    <mergeCell ref="A2:F2"/>
    <mergeCell ref="A4:F4"/>
    <mergeCell ref="C5:F5"/>
    <mergeCell ref="C6:F6"/>
    <mergeCell ref="C7:F7"/>
    <mergeCell ref="C8:F8"/>
    <mergeCell ref="C9:F9"/>
    <mergeCell ref="C10:F10"/>
    <mergeCell ref="C11:F11"/>
    <mergeCell ref="A14:F14"/>
    <mergeCell ref="A24:F24"/>
    <mergeCell ref="D25:F25"/>
    <mergeCell ref="D26:F26"/>
    <mergeCell ref="D27:F27"/>
    <mergeCell ref="D28:F28"/>
    <mergeCell ref="D29:F29"/>
    <mergeCell ref="A32:F32"/>
    <mergeCell ref="A33:F33"/>
    <mergeCell ref="A34:F34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45:F45"/>
    <mergeCell ref="A46:F46"/>
  </mergeCells>
  <printOptions headings="false" gridLines="false" gridLinesSet="true" horizontalCentered="tru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6"/>
    <col collapsed="false" customWidth="true" hidden="false" outlineLevel="0" max="4" min="2" style="0" width="30"/>
  </cols>
  <sheetData>
    <row r="1" customFormat="false" ht="30" hidden="false" customHeight="true" outlineLevel="0" collapsed="false">
      <c r="A1" s="1" t="s">
        <v>55</v>
      </c>
      <c r="B1" s="1"/>
      <c r="C1" s="1"/>
      <c r="D1" s="1"/>
    </row>
    <row r="3" customFormat="false" ht="21.75" hidden="false" customHeight="true" outlineLevel="0" collapsed="false">
      <c r="A3" s="3" t="s">
        <v>56</v>
      </c>
      <c r="B3" s="3"/>
      <c r="C3" s="3"/>
      <c r="D3" s="3"/>
    </row>
    <row r="4" customFormat="false" ht="15" hidden="false" customHeight="false" outlineLevel="0" collapsed="false">
      <c r="A4" s="4" t="s">
        <v>57</v>
      </c>
      <c r="B4" s="20" t="s">
        <v>58</v>
      </c>
      <c r="C4" s="20"/>
      <c r="D4" s="20"/>
    </row>
    <row r="5" customFormat="false" ht="15" hidden="false" customHeight="false" outlineLevel="0" collapsed="false">
      <c r="A5" s="4" t="s">
        <v>59</v>
      </c>
      <c r="B5" s="20" t="s">
        <v>60</v>
      </c>
      <c r="C5" s="20"/>
      <c r="D5" s="20"/>
    </row>
    <row r="7" customFormat="false" ht="21.75" hidden="false" customHeight="true" outlineLevel="0" collapsed="false">
      <c r="A7" s="3" t="s">
        <v>61</v>
      </c>
      <c r="B7" s="3"/>
      <c r="C7" s="3"/>
      <c r="D7" s="3"/>
    </row>
    <row r="8" customFormat="false" ht="15" hidden="false" customHeight="false" outlineLevel="0" collapsed="false">
      <c r="A8" s="4" t="s">
        <v>62</v>
      </c>
      <c r="B8" s="20" t="s">
        <v>63</v>
      </c>
      <c r="C8" s="20"/>
      <c r="D8" s="20"/>
    </row>
    <row r="9" customFormat="false" ht="15" hidden="false" customHeight="false" outlineLevel="0" collapsed="false">
      <c r="A9" s="4" t="s">
        <v>64</v>
      </c>
      <c r="B9" s="20" t="s">
        <v>65</v>
      </c>
      <c r="C9" s="20"/>
      <c r="D9" s="20"/>
    </row>
    <row r="10" customFormat="false" ht="15" hidden="false" customHeight="false" outlineLevel="0" collapsed="false">
      <c r="A10" s="4" t="s">
        <v>66</v>
      </c>
      <c r="B10" s="20" t="s">
        <v>67</v>
      </c>
      <c r="C10" s="20"/>
      <c r="D10" s="20"/>
    </row>
    <row r="12" customFormat="false" ht="21.75" hidden="false" customHeight="true" outlineLevel="0" collapsed="false">
      <c r="A12" s="3" t="s">
        <v>68</v>
      </c>
      <c r="B12" s="3"/>
      <c r="C12" s="3"/>
      <c r="D12" s="3"/>
    </row>
    <row r="13" customFormat="false" ht="15" hidden="false" customHeight="false" outlineLevel="0" collapsed="false">
      <c r="A13" s="4" t="s">
        <v>35</v>
      </c>
      <c r="B13" s="20" t="s">
        <v>69</v>
      </c>
      <c r="C13" s="20"/>
      <c r="D13" s="20"/>
    </row>
    <row r="14" customFormat="false" ht="15" hidden="false" customHeight="false" outlineLevel="0" collapsed="false">
      <c r="A14" s="4" t="s">
        <v>37</v>
      </c>
      <c r="B14" s="20" t="s">
        <v>70</v>
      </c>
      <c r="C14" s="20"/>
      <c r="D14" s="20"/>
    </row>
    <row r="15" customFormat="false" ht="15" hidden="false" customHeight="false" outlineLevel="0" collapsed="false">
      <c r="A15" s="4" t="s">
        <v>71</v>
      </c>
      <c r="B15" s="20" t="s">
        <v>72</v>
      </c>
      <c r="C15" s="20"/>
      <c r="D15" s="20"/>
    </row>
    <row r="16" customFormat="false" ht="15" hidden="false" customHeight="false" outlineLevel="0" collapsed="false">
      <c r="A16" s="4" t="s">
        <v>73</v>
      </c>
      <c r="B16" s="20" t="s">
        <v>74</v>
      </c>
      <c r="C16" s="20"/>
      <c r="D16" s="20"/>
    </row>
    <row r="18" customFormat="false" ht="21.75" hidden="false" customHeight="true" outlineLevel="0" collapsed="false">
      <c r="A18" s="3" t="s">
        <v>75</v>
      </c>
      <c r="B18" s="3"/>
      <c r="C18" s="3"/>
      <c r="D18" s="3"/>
    </row>
    <row r="19" customFormat="false" ht="15" hidden="false" customHeight="false" outlineLevel="0" collapsed="false">
      <c r="A19" s="4" t="s">
        <v>76</v>
      </c>
      <c r="B19" s="20" t="s">
        <v>77</v>
      </c>
      <c r="C19" s="20"/>
      <c r="D19" s="20"/>
    </row>
    <row r="20" customFormat="false" ht="15" hidden="false" customHeight="false" outlineLevel="0" collapsed="false">
      <c r="A20" s="4" t="s">
        <v>78</v>
      </c>
      <c r="B20" s="20" t="s">
        <v>79</v>
      </c>
      <c r="C20" s="20"/>
      <c r="D20" s="20"/>
    </row>
    <row r="21" customFormat="false" ht="15" hidden="false" customHeight="false" outlineLevel="0" collapsed="false">
      <c r="A21" s="4" t="s">
        <v>80</v>
      </c>
      <c r="B21" s="20" t="s">
        <v>81</v>
      </c>
      <c r="C21" s="20"/>
      <c r="D21" s="20"/>
    </row>
    <row r="23" customFormat="false" ht="21.75" hidden="false" customHeight="true" outlineLevel="0" collapsed="false">
      <c r="A23" s="3" t="s">
        <v>82</v>
      </c>
      <c r="B23" s="3"/>
      <c r="C23" s="3"/>
      <c r="D23" s="3"/>
    </row>
    <row r="24" customFormat="false" ht="15" hidden="false" customHeight="false" outlineLevel="0" collapsed="false">
      <c r="A24" s="4" t="s">
        <v>83</v>
      </c>
      <c r="B24" s="20" t="s">
        <v>84</v>
      </c>
      <c r="C24" s="20"/>
      <c r="D24" s="20"/>
    </row>
    <row r="25" customFormat="false" ht="15" hidden="false" customHeight="false" outlineLevel="0" collapsed="false">
      <c r="A25" s="4" t="s">
        <v>85</v>
      </c>
      <c r="B25" s="20" t="s">
        <v>86</v>
      </c>
      <c r="C25" s="20"/>
      <c r="D25" s="20"/>
    </row>
    <row r="26" customFormat="false" ht="15" hidden="false" customHeight="false" outlineLevel="0" collapsed="false">
      <c r="A26" s="4" t="s">
        <v>87</v>
      </c>
      <c r="B26" s="20" t="s">
        <v>88</v>
      </c>
      <c r="C26" s="20"/>
      <c r="D26" s="20"/>
    </row>
    <row r="28" customFormat="false" ht="21.75" hidden="false" customHeight="true" outlineLevel="0" collapsed="false">
      <c r="A28" s="3" t="s">
        <v>89</v>
      </c>
      <c r="B28" s="3"/>
      <c r="C28" s="3"/>
      <c r="D28" s="3"/>
    </row>
    <row r="29" customFormat="false" ht="15" hidden="false" customHeight="false" outlineLevel="0" collapsed="false">
      <c r="A29" s="4" t="s">
        <v>90</v>
      </c>
      <c r="B29" s="20" t="s">
        <v>91</v>
      </c>
      <c r="C29" s="20"/>
      <c r="D29" s="20"/>
    </row>
    <row r="30" customFormat="false" ht="15" hidden="false" customHeight="false" outlineLevel="0" collapsed="false">
      <c r="A30" s="4" t="s">
        <v>92</v>
      </c>
      <c r="B30" s="20" t="s">
        <v>93</v>
      </c>
      <c r="C30" s="20"/>
      <c r="D30" s="20"/>
    </row>
    <row r="31" customFormat="false" ht="15" hidden="false" customHeight="false" outlineLevel="0" collapsed="false">
      <c r="A31" s="4" t="s">
        <v>94</v>
      </c>
      <c r="B31" s="20" t="s">
        <v>95</v>
      </c>
      <c r="C31" s="20"/>
      <c r="D31" s="20"/>
    </row>
    <row r="32" customFormat="false" ht="15" hidden="false" customHeight="false" outlineLevel="0" collapsed="false">
      <c r="A32" s="4" t="s">
        <v>96</v>
      </c>
      <c r="B32" s="20" t="s">
        <v>97</v>
      </c>
      <c r="C32" s="20"/>
      <c r="D32" s="20"/>
    </row>
  </sheetData>
  <mergeCells count="26">
    <mergeCell ref="A1:D1"/>
    <mergeCell ref="A3:D3"/>
    <mergeCell ref="B4:D4"/>
    <mergeCell ref="B5:D5"/>
    <mergeCell ref="A7:D7"/>
    <mergeCell ref="B8:D8"/>
    <mergeCell ref="B9:D9"/>
    <mergeCell ref="B10:D10"/>
    <mergeCell ref="A12:D12"/>
    <mergeCell ref="B13:D13"/>
    <mergeCell ref="B14:D14"/>
    <mergeCell ref="B15:D15"/>
    <mergeCell ref="B16:D16"/>
    <mergeCell ref="A18:D18"/>
    <mergeCell ref="B19:D19"/>
    <mergeCell ref="B20:D20"/>
    <mergeCell ref="B21:D21"/>
    <mergeCell ref="A23:D23"/>
    <mergeCell ref="B24:D24"/>
    <mergeCell ref="B25:D25"/>
    <mergeCell ref="B26:D26"/>
    <mergeCell ref="A28:D28"/>
    <mergeCell ref="B29:D29"/>
    <mergeCell ref="B30:D30"/>
    <mergeCell ref="B31:D31"/>
    <mergeCell ref="B32:D3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2026-04-30T05:02:22Z</dcterms:created>
  <dc:creator>openpyxl</dc:creator>
  <dc:description/>
  <dc:language>en-US</dc:language>
  <cp:lastModifiedBy/>
  <dcterms:modified xsi:type="dcterms:W3CDTF">2026-04-30T05:02:22Z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